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H SIDA PROJECT\SIDA PROJECT 2026\Construction of SKYhydrant System\UPDATED NOVEMBER 2024\PDF\"/>
    </mc:Choice>
  </mc:AlternateContent>
  <bookViews>
    <workbookView xWindow="0" yWindow="0" windowWidth="19200" windowHeight="6060"/>
  </bookViews>
  <sheets>
    <sheet name="Cost Estimate" sheetId="4" r:id="rId1"/>
  </sheets>
  <definedNames>
    <definedName name="_xlnm.Print_Area" localSheetId="0">'Cost Estimate'!$A$1:$F$91</definedName>
  </definedNames>
  <calcPr calcId="162913"/>
</workbook>
</file>

<file path=xl/calcChain.xml><?xml version="1.0" encoding="utf-8"?>
<calcChain xmlns="http://schemas.openxmlformats.org/spreadsheetml/2006/main">
  <c r="F84" i="4" l="1"/>
  <c r="F83" i="4"/>
  <c r="F81" i="4" l="1"/>
  <c r="F77" i="4"/>
  <c r="F78" i="4"/>
  <c r="F79" i="4"/>
  <c r="F80" i="4"/>
  <c r="F72" i="4"/>
  <c r="F73" i="4"/>
  <c r="F74" i="4"/>
  <c r="F75" i="4"/>
  <c r="F76" i="4"/>
  <c r="F71" i="4"/>
  <c r="F63" i="4"/>
  <c r="F64" i="4"/>
  <c r="F65" i="4"/>
  <c r="F66" i="4"/>
  <c r="F67" i="4"/>
  <c r="F68" i="4"/>
  <c r="F54" i="4"/>
  <c r="F55" i="4"/>
  <c r="F56" i="4"/>
  <c r="F57" i="4"/>
  <c r="F58" i="4"/>
  <c r="F59" i="4"/>
  <c r="F60" i="4"/>
  <c r="F61" i="4"/>
  <c r="F62" i="4"/>
  <c r="D53" i="4"/>
  <c r="F53" i="4" s="1"/>
  <c r="D52" i="4"/>
  <c r="F52" i="4" s="1"/>
  <c r="D51" i="4"/>
  <c r="F51" i="4" s="1"/>
  <c r="D50" i="4"/>
  <c r="F50" i="4" s="1"/>
  <c r="D49" i="4"/>
  <c r="F49" i="4" s="1"/>
  <c r="D48" i="4"/>
  <c r="F48" i="4" s="1"/>
  <c r="D47" i="4"/>
  <c r="F47" i="4" s="1"/>
  <c r="F69" i="4" s="1"/>
  <c r="F41" i="4"/>
  <c r="F42" i="4"/>
  <c r="F43" i="4"/>
  <c r="F44" i="4"/>
  <c r="F40" i="4"/>
  <c r="F45" i="4" s="1"/>
  <c r="D28" i="4"/>
  <c r="F28" i="4" s="1"/>
  <c r="D27" i="4"/>
  <c r="D26" i="4"/>
  <c r="F26" i="4" s="1"/>
  <c r="D23" i="4"/>
  <c r="F23" i="4" s="1"/>
  <c r="D22" i="4"/>
  <c r="F22" i="4" s="1"/>
  <c r="D21" i="4"/>
  <c r="F21" i="4" s="1"/>
  <c r="D20" i="4"/>
  <c r="F20" i="4" s="1"/>
  <c r="D19" i="4"/>
  <c r="F19" i="4" s="1"/>
  <c r="D18" i="4"/>
  <c r="F18" i="4" s="1"/>
  <c r="D17" i="4"/>
  <c r="F17" i="4" s="1"/>
  <c r="D15" i="4"/>
  <c r="F15" i="4" s="1"/>
  <c r="D14" i="4"/>
  <c r="F14" i="4" s="1"/>
  <c r="D13" i="4"/>
  <c r="F13" i="4" s="1"/>
  <c r="F33" i="4"/>
  <c r="F34" i="4"/>
  <c r="F35" i="4"/>
  <c r="F36" i="4"/>
  <c r="F32" i="4"/>
  <c r="F27" i="4"/>
  <c r="F29" i="4"/>
  <c r="F30" i="4"/>
  <c r="F12" i="4"/>
  <c r="F82" i="4" l="1"/>
  <c r="F37" i="4"/>
</calcChain>
</file>

<file path=xl/sharedStrings.xml><?xml version="1.0" encoding="utf-8"?>
<sst xmlns="http://schemas.openxmlformats.org/spreadsheetml/2006/main" count="149" uniqueCount="103">
  <si>
    <t xml:space="preserve">Please insert your logo and company address here </t>
  </si>
  <si>
    <t>Item</t>
  </si>
  <si>
    <t>Dscription</t>
  </si>
  <si>
    <t>Unit</t>
  </si>
  <si>
    <t>Quantity</t>
  </si>
  <si>
    <t>Rate</t>
  </si>
  <si>
    <t>Amount</t>
  </si>
  <si>
    <t>Finishes</t>
  </si>
  <si>
    <t>NO</t>
  </si>
  <si>
    <t>Annex A: Bill of Quantity</t>
  </si>
  <si>
    <t>Name and Surname: (…………………………………………………………………….)</t>
  </si>
  <si>
    <t xml:space="preserve">Duly authorized to sign this tender on behalf of:  (.......................................................................) </t>
  </si>
  <si>
    <t>Place, date and stamp: (……………………………………………………………………)</t>
  </si>
  <si>
    <t>Substructure works</t>
  </si>
  <si>
    <t>Site clearance,Demolition of unwanted Structure in the backside flooring rooms , corridor  and foundation corner in the fencing wall</t>
  </si>
  <si>
    <t>Excavate trench commencing at reduced levels depth not exceeding 2m deep</t>
  </si>
  <si>
    <t>100mm thick lean concrete (Mix 1:3:6) in excavate trench</t>
  </si>
  <si>
    <t>Construction of foundation walls of 1 m depth with mortar 1:4  .</t>
  </si>
  <si>
    <t>Concrete work Mass Concrete class 25 (1:2:4) with 20mm thick maximum aggregate size in &amp; Reinforcement &amp; Sawn formwork</t>
  </si>
  <si>
    <t>Footing bed (1m*1m*0.45)</t>
  </si>
  <si>
    <t>Ground beam</t>
  </si>
  <si>
    <t>Column base 50 cm each side</t>
  </si>
  <si>
    <t xml:space="preserve">Tie beam(20 cm thiknes and 20 cm base)  2 m above the ground beam. </t>
  </si>
  <si>
    <t xml:space="preserve">Column 6m and 4m high above the ground beam for tow tanks </t>
  </si>
  <si>
    <t>Slab beam 40 cm depth</t>
  </si>
  <si>
    <t>200 mm thick Base slab (2.4m*2m)</t>
  </si>
  <si>
    <t>Cement and sand mortar (1:3) rendering in:</t>
  </si>
  <si>
    <t>25 mm Thick screed to base slab with waterproof cement</t>
  </si>
  <si>
    <t>12mm plaster to soffits of base slab</t>
  </si>
  <si>
    <t>12mm plaster to beams</t>
  </si>
  <si>
    <t>12mm plaster to columns</t>
  </si>
  <si>
    <t>Painting the plaster area with white-WASH including visibility</t>
  </si>
  <si>
    <t>Water Supply System</t>
  </si>
  <si>
    <t>10,000L plastic water tank</t>
  </si>
  <si>
    <t>50mm diameter inlet pipe 800mm long</t>
  </si>
  <si>
    <t>50mm diameter draw off pipe Ditto</t>
  </si>
  <si>
    <t>50mm diameter overflow pipe Ditto</t>
  </si>
  <si>
    <t>75mm diameter scour pipe Ditto</t>
  </si>
  <si>
    <t>A</t>
  </si>
  <si>
    <t>Construction of Water Points</t>
  </si>
  <si>
    <t>B</t>
  </si>
  <si>
    <t>C</t>
  </si>
  <si>
    <t>Excavation of a trench (0.4m wide x 0.6m deep) for a total length of 1000m from borehole to the water kiosk and animal troughs</t>
  </si>
  <si>
    <t>Install 2" HPDE pressure pipes, including all necessary fittings from rever to water koisks, installed over a sand bed 7 cm thick and covered with sand for a minimum thickness of 10 cm.</t>
  </si>
  <si>
    <t>Construction of chamber control box (50x50x50cm)</t>
  </si>
  <si>
    <t xml:space="preserve">Testing the system </t>
  </si>
  <si>
    <t>Supply of all the fittings including elbows, tees, unions, gate valves, flow meters etc</t>
  </si>
  <si>
    <t>Trench excavation and pipe laying</t>
  </si>
  <si>
    <t>Site clearance:  leveling   and clear unnecessary materials</t>
  </si>
  <si>
    <t xml:space="preserve">Excavation foundation trench and level  (2.22m x 2.68 x0.3 </t>
  </si>
  <si>
    <t>Mass concrete of 50mm thick blinding layer (1:2:4 mix) under the foundation wall 2.22m x 2.68 x0.05)</t>
  </si>
  <si>
    <t>250mm hardcore filling and well compacting for slab area(2.22mx2.68m)</t>
  </si>
  <si>
    <t>RC concrete (1:2:4 mix ) in conc. floor slab 10 cm thick(2.22mx2.68mx0.1m)</t>
  </si>
  <si>
    <t xml:space="preserve">20cm thick masonry walling in cement &amp; sand mortar 1;3 mix () </t>
  </si>
  <si>
    <t xml:space="preserve">External &amp; internal plastering ,12 mm thick, cement and sand mix 1:4, with wood float finish. </t>
  </si>
  <si>
    <t>Apply two coats of white wash</t>
  </si>
  <si>
    <t xml:space="preserve">30 mm thick 1:3 cement/sand floor screed </t>
  </si>
  <si>
    <t>GI pipes for  water Kiosk 1''</t>
  </si>
  <si>
    <t>Fittings on the kiosk</t>
  </si>
  <si>
    <t xml:space="preserve">GI Reducer 2" -1" </t>
  </si>
  <si>
    <t>1" GI  Double  Tee</t>
  </si>
  <si>
    <t>1" GI  Single   Tee</t>
  </si>
  <si>
    <t xml:space="preserve">Reducer socket 1"-3/4" </t>
  </si>
  <si>
    <t>Nipple GI</t>
  </si>
  <si>
    <t>Branch pipes, 3/4", galvanised (long pipe 300mm threaded on both sides )</t>
  </si>
  <si>
    <t xml:space="preserve">3/4" taps </t>
  </si>
  <si>
    <t>Pit excavation commencing at reduced leve+B57:B66ls depth not exceeding 1.5m deep.</t>
  </si>
  <si>
    <r>
      <t>Cast 20cm Mass concrete 1:3:6 mix design of the area (</t>
    </r>
    <r>
      <rPr>
        <sz val="12"/>
        <color indexed="8"/>
        <rFont val="Times New Roman"/>
        <family val="1"/>
      </rPr>
      <t>1.58x0.2x0.1m</t>
    </r>
    <r>
      <rPr>
        <sz val="12"/>
        <color theme="1"/>
        <rFont val="Times New Roman"/>
        <family val="1"/>
      </rPr>
      <t>)</t>
    </r>
  </si>
  <si>
    <r>
      <t>90</t>
    </r>
    <r>
      <rPr>
        <vertAlign val="superscript"/>
        <sz val="12"/>
        <color theme="1"/>
        <rFont val="Times New Roman"/>
        <family val="1"/>
      </rPr>
      <t>0</t>
    </r>
    <r>
      <rPr>
        <sz val="12"/>
        <color theme="1"/>
        <rFont val="Times New Roman"/>
        <family val="1"/>
      </rPr>
      <t xml:space="preserve"> GI Elbow 1"</t>
    </r>
  </si>
  <si>
    <r>
      <t>Visibilaty bill boar (1.2mx1m) with a 1</t>
    </r>
    <r>
      <rPr>
        <sz val="12"/>
        <color indexed="8"/>
        <rFont val="Times New Roman"/>
        <family val="1"/>
      </rPr>
      <t>1/2 GI pipe legs and length of 3m  the GI pipe should fix concrete at the bottom.</t>
    </r>
  </si>
  <si>
    <r>
      <t>M</t>
    </r>
    <r>
      <rPr>
        <vertAlign val="superscript"/>
        <sz val="9"/>
        <color indexed="8"/>
        <rFont val="Arial"/>
        <family val="2"/>
      </rPr>
      <t>2</t>
    </r>
  </si>
  <si>
    <r>
      <t>M</t>
    </r>
    <r>
      <rPr>
        <vertAlign val="superscript"/>
        <sz val="9"/>
        <color indexed="8"/>
        <rFont val="Arial"/>
        <family val="2"/>
      </rPr>
      <t>3</t>
    </r>
  </si>
  <si>
    <t>lms</t>
  </si>
  <si>
    <t>M</t>
  </si>
  <si>
    <t>pcs</t>
  </si>
  <si>
    <t>ls</t>
  </si>
  <si>
    <r>
      <t>m</t>
    </r>
    <r>
      <rPr>
        <vertAlign val="superscript"/>
        <sz val="12"/>
        <color indexed="8"/>
        <rFont val="Abadi Extra Light"/>
        <family val="2"/>
      </rPr>
      <t>2</t>
    </r>
  </si>
  <si>
    <r>
      <t>m</t>
    </r>
    <r>
      <rPr>
        <vertAlign val="superscript"/>
        <sz val="12"/>
        <color indexed="8"/>
        <rFont val="Abadi Extra Light"/>
        <family val="2"/>
      </rPr>
      <t>3</t>
    </r>
  </si>
  <si>
    <t>ln</t>
  </si>
  <si>
    <t>CPM170 Single Stage End-Suction 1.1kW</t>
  </si>
  <si>
    <t>Pcs</t>
  </si>
  <si>
    <r>
      <t>JA Solar 600 watt</t>
    </r>
    <r>
      <rPr>
        <sz val="11"/>
        <color indexed="8"/>
        <rFont val="Times New Roman"/>
        <family val="1"/>
      </rPr>
      <t xml:space="preserve"> Monocrystalline or equivalent . </t>
    </r>
    <r>
      <rPr>
        <b/>
        <sz val="11"/>
        <color indexed="8"/>
        <rFont val="Times New Roman"/>
        <family val="1"/>
      </rPr>
      <t>Provide data sheets for any alternative offered.</t>
    </r>
    <r>
      <rPr>
        <sz val="11"/>
        <color indexed="8"/>
        <rFont val="Times New Roman"/>
        <family val="1"/>
      </rPr>
      <t xml:space="preserve"> Note that the Solar panels will be installed in one (1) string.</t>
    </r>
  </si>
  <si>
    <r>
      <t>Solar Inverter (3KW). The controller should be enclosed in an adequate lockable safety box/cover to protect against weather and tampering. Provide proper ventilation of the inverter.</t>
    </r>
    <r>
      <rPr>
        <b/>
        <sz val="11"/>
        <color indexed="8"/>
        <rFont val="Times New Roman"/>
        <family val="1"/>
      </rPr>
      <t xml:space="preserve"> </t>
    </r>
  </si>
  <si>
    <t>Well prob sensor</t>
  </si>
  <si>
    <t>PV Disconnect 1000-40-5</t>
  </si>
  <si>
    <t>Cable16 mm² 3-phase cable for power</t>
  </si>
  <si>
    <t>m</t>
  </si>
  <si>
    <r>
      <t xml:space="preserve">Framed Solar Mounting structural steelwork; complete with and including all welded and bolted connections; and including one shop coat red oxide, zinc chromate, or similar and approved primer and 2 finishing coats of gloss oil paint after erection as Shown in the design and as directed by the Engineer. </t>
    </r>
    <r>
      <rPr>
        <b/>
        <sz val="11"/>
        <color indexed="8"/>
        <rFont val="Times New Roman"/>
        <family val="1"/>
      </rPr>
      <t>The tower to be 3m high on the lowest end</t>
    </r>
    <r>
      <rPr>
        <sz val="11"/>
        <color indexed="8"/>
        <rFont val="Times New Roman"/>
        <family val="1"/>
      </rPr>
      <t>. The tower to be encased in of 400x400x650mm reinforced concrete base pads</t>
    </r>
  </si>
  <si>
    <t>LS</t>
  </si>
  <si>
    <t>Combiner Box</t>
  </si>
  <si>
    <t>Installtion of Skyhydrant Max Ultrafiltation system  of 12000 Litres per day</t>
  </si>
  <si>
    <t>Transport and Installtion Cost</t>
  </si>
  <si>
    <t>D</t>
  </si>
  <si>
    <t xml:space="preserve">Any other solar accessories and solar packages including wiring assessories for the solar panels and any other that may have not been explicitly covered in this BOQ. Including  U/G 
Cables,Earthing etc </t>
  </si>
  <si>
    <t>Construction of water systems and installation of skyhydyrant water filtration in Baladweyne District, Hirshabelle State, Somalia.</t>
  </si>
  <si>
    <t xml:space="preserve">Total cost for Distribution Piping </t>
  </si>
  <si>
    <t>Total Cost of 10 M3 PLASTIC for two Elevated STORAGE   Water TANK</t>
  </si>
  <si>
    <t>Total cost for Construction of Water Points</t>
  </si>
  <si>
    <t>Total cost for Solar System with Installtion of Skyhydrant</t>
  </si>
  <si>
    <t>ELEVATED STORAGE WATER TANK (two separate tank structures, 6m and 4m )</t>
  </si>
  <si>
    <t xml:space="preserve">Solar System with Installtion of Skyhydrant </t>
  </si>
  <si>
    <t>Grand Total for two side</t>
  </si>
  <si>
    <t>Grand Total for the (A ,B ,C ,and 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</si>
</sst>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&quot;£&quot;#,##0.00;\-&quot;£&quot;#,##0.00"/>
    <numFmt numFmtId="165" formatCode="_-&quot;£&quot;* #,##0.00_-;\-&quot;£&quot;* #,##0.00_-;_-&quot;£&quot;* &quot;-&quot;??_-;_-@_-"/>
    <numFmt numFmtId="166" formatCode="_-* #,##0.00_-;\-* #,##0.00_-;_-* &quot;-&quot;??_-;_-@_-"/>
    <numFmt numFmtId="167" formatCode="_([$$-409]* #,##0.00_);_([$$-409]* \(#,##0.00\);_([$$-409]* &quot;-&quot;??_);_(@_)"/>
  </numFmts>
  <fonts count="3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color theme="0" tint="-0.249977111117893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b/>
      <u/>
      <sz val="11"/>
      <color indexed="8"/>
      <name val="Franklin Gothic Book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rgb="FF000000"/>
      <name val="Times New Roman"/>
      <family val="1"/>
    </font>
    <font>
      <sz val="10"/>
      <name val="Times New Roman"/>
      <family val="1"/>
    </font>
    <font>
      <b/>
      <u/>
      <sz val="11"/>
      <color indexed="8"/>
      <name val="Times New Roman"/>
      <family val="1"/>
    </font>
    <font>
      <b/>
      <sz val="10"/>
      <color rgb="FF000000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b/>
      <sz val="11"/>
      <color indexed="8"/>
      <name val="Times New Roman"/>
      <family val="1"/>
    </font>
    <font>
      <vertAlign val="superscript"/>
      <sz val="12"/>
      <color theme="1"/>
      <name val="Times New Roman"/>
      <family val="1"/>
    </font>
    <font>
      <vertAlign val="superscript"/>
      <sz val="9"/>
      <color indexed="8"/>
      <name val="Arial"/>
      <family val="2"/>
    </font>
    <font>
      <b/>
      <sz val="12"/>
      <color rgb="FF000000"/>
      <name val="Times New Roman"/>
      <family val="1"/>
    </font>
    <font>
      <vertAlign val="superscript"/>
      <sz val="12"/>
      <color indexed="8"/>
      <name val="Abadi Extra Light"/>
      <family val="2"/>
    </font>
    <font>
      <b/>
      <sz val="11"/>
      <color indexed="8"/>
      <name val="Franklin Gothic Boo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164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5" fillId="0" borderId="0"/>
    <xf numFmtId="166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2" fillId="0" borderId="0"/>
    <xf numFmtId="166" fontId="2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/>
    <xf numFmtId="0" fontId="9" fillId="0" borderId="0" xfId="0" applyFont="1"/>
    <xf numFmtId="0" fontId="9" fillId="0" borderId="0" xfId="0" applyFont="1" applyAlignment="1">
      <alignment horizontal="left"/>
    </xf>
    <xf numFmtId="165" fontId="7" fillId="3" borderId="1" xfId="9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12" fillId="2" borderId="1" xfId="10" applyFont="1" applyFill="1" applyBorder="1" applyAlignment="1">
      <alignment horizontal="center"/>
    </xf>
    <xf numFmtId="0" fontId="16" fillId="0" borderId="0" xfId="0" applyFont="1"/>
    <xf numFmtId="0" fontId="13" fillId="0" borderId="0" xfId="10" applyFont="1" applyFill="1" applyBorder="1" applyAlignment="1">
      <alignment wrapText="1"/>
    </xf>
    <xf numFmtId="0" fontId="15" fillId="2" borderId="0" xfId="0" applyFont="1" applyFill="1" applyBorder="1" applyAlignment="1">
      <alignment horizontal="right" vertical="top" wrapText="1"/>
    </xf>
    <xf numFmtId="167" fontId="7" fillId="3" borderId="1" xfId="9" applyNumberFormat="1" applyFont="1" applyFill="1" applyBorder="1" applyAlignment="1">
      <alignment horizontal="center" vertical="center"/>
    </xf>
    <xf numFmtId="167" fontId="13" fillId="0" borderId="0" xfId="9" applyNumberFormat="1" applyFont="1" applyFill="1" applyBorder="1" applyAlignment="1">
      <alignment wrapText="1"/>
    </xf>
    <xf numFmtId="167" fontId="6" fillId="0" borderId="0" xfId="9" applyNumberFormat="1" applyFont="1"/>
    <xf numFmtId="0" fontId="7" fillId="3" borderId="1" xfId="0" applyNumberFormat="1" applyFont="1" applyFill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top" wrapText="1"/>
    </xf>
    <xf numFmtId="0" fontId="16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3" fillId="4" borderId="1" xfId="10" applyFont="1" applyFill="1" applyBorder="1" applyAlignment="1">
      <alignment wrapText="1"/>
    </xf>
    <xf numFmtId="0" fontId="18" fillId="0" borderId="1" xfId="0" applyFont="1" applyBorder="1" applyAlignment="1">
      <alignment vertical="top" wrapText="1"/>
    </xf>
    <xf numFmtId="0" fontId="11" fillId="5" borderId="1" xfId="10" applyFont="1" applyFill="1" applyBorder="1" applyAlignment="1">
      <alignment horizontal="left"/>
    </xf>
    <xf numFmtId="0" fontId="20" fillId="0" borderId="1" xfId="0" applyFont="1" applyBorder="1" applyAlignment="1">
      <alignment vertical="center" wrapText="1"/>
    </xf>
    <xf numFmtId="0" fontId="21" fillId="2" borderId="1" xfId="10" applyFont="1" applyFill="1" applyBorder="1" applyAlignment="1">
      <alignment vertical="top" wrapText="1"/>
    </xf>
    <xf numFmtId="0" fontId="22" fillId="0" borderId="1" xfId="10" applyFont="1" applyBorder="1" applyAlignment="1">
      <alignment vertical="top" wrapText="1"/>
    </xf>
    <xf numFmtId="165" fontId="23" fillId="2" borderId="1" xfId="9" applyFont="1" applyFill="1" applyBorder="1"/>
    <xf numFmtId="0" fontId="21" fillId="2" borderId="1" xfId="10" applyFont="1" applyFill="1" applyBorder="1" applyAlignment="1">
      <alignment wrapText="1"/>
    </xf>
    <xf numFmtId="167" fontId="23" fillId="2" borderId="1" xfId="9" applyNumberFormat="1" applyFont="1" applyFill="1" applyBorder="1"/>
    <xf numFmtId="0" fontId="25" fillId="0" borderId="1" xfId="10" applyFont="1" applyBorder="1" applyAlignment="1">
      <alignment horizontal="left" vertical="top" wrapText="1"/>
    </xf>
    <xf numFmtId="0" fontId="20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 wrapText="1"/>
    </xf>
    <xf numFmtId="43" fontId="31" fillId="0" borderId="1" xfId="10" applyNumberFormat="1" applyFont="1" applyBorder="1" applyAlignment="1">
      <alignment vertical="top" wrapText="1"/>
    </xf>
    <xf numFmtId="43" fontId="19" fillId="2" borderId="1" xfId="9" applyNumberFormat="1" applyFont="1" applyFill="1" applyBorder="1" applyAlignment="1">
      <alignment vertical="top" wrapText="1"/>
    </xf>
    <xf numFmtId="2" fontId="25" fillId="0" borderId="4" xfId="10" applyNumberFormat="1" applyFont="1" applyBorder="1" applyAlignment="1">
      <alignment vertical="top" wrapText="1"/>
    </xf>
    <xf numFmtId="167" fontId="23" fillId="2" borderId="1" xfId="9" applyNumberFormat="1" applyFont="1" applyFill="1" applyBorder="1" applyAlignment="1">
      <alignment vertical="top"/>
    </xf>
    <xf numFmtId="0" fontId="12" fillId="2" borderId="1" xfId="10" applyFont="1" applyFill="1" applyBorder="1" applyAlignment="1">
      <alignment horizontal="center" vertical="center"/>
    </xf>
    <xf numFmtId="0" fontId="28" fillId="0" borderId="2" xfId="0" applyFont="1" applyBorder="1" applyAlignment="1">
      <alignment vertical="center" wrapText="1"/>
    </xf>
    <xf numFmtId="0" fontId="28" fillId="0" borderId="3" xfId="0" applyFont="1" applyBorder="1" applyAlignment="1">
      <alignment vertical="center" wrapText="1"/>
    </xf>
    <xf numFmtId="0" fontId="9" fillId="0" borderId="0" xfId="0" applyFont="1" applyAlignment="1">
      <alignment vertical="top"/>
    </xf>
    <xf numFmtId="0" fontId="11" fillId="0" borderId="1" xfId="10" applyFont="1" applyFill="1" applyBorder="1" applyAlignment="1">
      <alignment horizontal="left"/>
    </xf>
    <xf numFmtId="0" fontId="17" fillId="0" borderId="3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4" fillId="0" borderId="2" xfId="0" applyFont="1" applyFill="1" applyBorder="1" applyAlignment="1">
      <alignment horizontal="center" vertical="top" wrapText="1"/>
    </xf>
    <xf numFmtId="0" fontId="14" fillId="0" borderId="3" xfId="0" applyFont="1" applyFill="1" applyBorder="1" applyAlignment="1">
      <alignment horizontal="center" vertical="top" wrapText="1"/>
    </xf>
    <xf numFmtId="0" fontId="14" fillId="0" borderId="4" xfId="0" applyFont="1" applyFill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0" fontId="25" fillId="0" borderId="2" xfId="10" applyFont="1" applyBorder="1" applyAlignment="1">
      <alignment horizontal="left" vertical="top" wrapText="1"/>
    </xf>
    <xf numFmtId="0" fontId="25" fillId="0" borderId="3" xfId="10" applyFont="1" applyBorder="1" applyAlignment="1">
      <alignment horizontal="left" vertical="top" wrapText="1"/>
    </xf>
    <xf numFmtId="0" fontId="25" fillId="0" borderId="4" xfId="1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17" fillId="5" borderId="2" xfId="0" applyFont="1" applyFill="1" applyBorder="1" applyAlignment="1">
      <alignment horizontal="left" vertical="center"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4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top" wrapText="1"/>
    </xf>
    <xf numFmtId="0" fontId="18" fillId="0" borderId="3" xfId="0" applyFont="1" applyBorder="1" applyAlignment="1">
      <alignment horizontal="left" vertical="top" wrapText="1"/>
    </xf>
    <xf numFmtId="0" fontId="18" fillId="0" borderId="4" xfId="0" applyFont="1" applyBorder="1" applyAlignment="1">
      <alignment horizontal="left" vertical="top" wrapText="1"/>
    </xf>
    <xf numFmtId="0" fontId="28" fillId="0" borderId="2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28" fillId="0" borderId="4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top" wrapText="1"/>
    </xf>
    <xf numFmtId="0" fontId="19" fillId="0" borderId="3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left" vertical="top" wrapText="1"/>
    </xf>
    <xf numFmtId="0" fontId="25" fillId="0" borderId="1" xfId="10" applyFont="1" applyBorder="1" applyAlignment="1">
      <alignment horizontal="left" vertical="top" wrapText="1"/>
    </xf>
    <xf numFmtId="0" fontId="24" fillId="5" borderId="2" xfId="0" applyFont="1" applyFill="1" applyBorder="1" applyAlignment="1">
      <alignment horizontal="left" vertical="center" wrapText="1"/>
    </xf>
    <xf numFmtId="0" fontId="24" fillId="5" borderId="3" xfId="0" applyFont="1" applyFill="1" applyBorder="1" applyAlignment="1">
      <alignment horizontal="left" vertical="center" wrapText="1"/>
    </xf>
    <xf numFmtId="0" fontId="24" fillId="5" borderId="4" xfId="0" applyFont="1" applyFill="1" applyBorder="1" applyAlignment="1">
      <alignment horizontal="left" vertical="center" wrapText="1"/>
    </xf>
    <xf numFmtId="0" fontId="12" fillId="5" borderId="1" xfId="10" applyFont="1" applyFill="1" applyBorder="1" applyAlignment="1">
      <alignment horizontal="center"/>
    </xf>
    <xf numFmtId="2" fontId="25" fillId="5" borderId="4" xfId="10" applyNumberFormat="1" applyFont="1" applyFill="1" applyBorder="1" applyAlignment="1">
      <alignment vertical="top" wrapText="1"/>
    </xf>
    <xf numFmtId="0" fontId="25" fillId="5" borderId="2" xfId="10" applyFont="1" applyFill="1" applyBorder="1" applyAlignment="1">
      <alignment horizontal="right" vertical="top" wrapText="1"/>
    </xf>
    <xf numFmtId="0" fontId="25" fillId="5" borderId="3" xfId="10" applyFont="1" applyFill="1" applyBorder="1" applyAlignment="1">
      <alignment horizontal="right" vertical="top" wrapText="1"/>
    </xf>
    <xf numFmtId="0" fontId="25" fillId="5" borderId="4" xfId="10" applyFont="1" applyFill="1" applyBorder="1" applyAlignment="1">
      <alignment horizontal="right" vertical="top" wrapText="1"/>
    </xf>
    <xf numFmtId="0" fontId="28" fillId="5" borderId="1" xfId="0" applyFont="1" applyFill="1" applyBorder="1" applyAlignment="1">
      <alignment horizontal="center" vertical="center" wrapText="1"/>
    </xf>
    <xf numFmtId="0" fontId="15" fillId="5" borderId="2" xfId="0" applyFont="1" applyFill="1" applyBorder="1" applyAlignment="1">
      <alignment horizontal="right" vertical="top" wrapText="1"/>
    </xf>
    <xf numFmtId="0" fontId="15" fillId="5" borderId="3" xfId="0" applyFont="1" applyFill="1" applyBorder="1" applyAlignment="1">
      <alignment horizontal="right" vertical="top" wrapText="1"/>
    </xf>
    <xf numFmtId="0" fontId="15" fillId="5" borderId="4" xfId="0" applyFont="1" applyFill="1" applyBorder="1" applyAlignment="1">
      <alignment horizontal="right" vertical="top" wrapText="1"/>
    </xf>
    <xf numFmtId="167" fontId="13" fillId="5" borderId="1" xfId="9" applyNumberFormat="1" applyFont="1" applyFill="1" applyBorder="1" applyAlignment="1">
      <alignment wrapText="1"/>
    </xf>
  </cellXfs>
  <cellStyles count="12">
    <cellStyle name="Comma 2" xfId="5"/>
    <cellStyle name="Comma 2 2 2 3 2" xfId="11"/>
    <cellStyle name="Comma 2 4" xfId="1"/>
    <cellStyle name="Comma 2 4 2" xfId="6"/>
    <cellStyle name="Comma 7" xfId="2"/>
    <cellStyle name="Comma 7 2" xfId="7"/>
    <cellStyle name="Currency" xfId="9" builtinId="4"/>
    <cellStyle name="Normal" xfId="0" builtinId="0"/>
    <cellStyle name="Normal 2" xfId="3"/>
    <cellStyle name="Normal 2 2" xfId="10"/>
    <cellStyle name="Normal 6" xfId="4"/>
    <cellStyle name="Normal 6 2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view="pageBreakPreview" zoomScaleNormal="100" zoomScaleSheetLayoutView="100" workbookViewId="0">
      <selection activeCell="F78" sqref="F78"/>
    </sheetView>
  </sheetViews>
  <sheetFormatPr defaultColWidth="8.90625" defaultRowHeight="13"/>
  <cols>
    <col min="1" max="1" width="6" style="3" customWidth="1"/>
    <col min="2" max="2" width="77.26953125" style="1" customWidth="1"/>
    <col min="3" max="3" width="12.54296875" style="1" customWidth="1"/>
    <col min="4" max="4" width="12.54296875" style="21" customWidth="1"/>
    <col min="5" max="5" width="11.453125" style="1" customWidth="1"/>
    <col min="6" max="6" width="14.453125" style="17" customWidth="1"/>
    <col min="7" max="8" width="9.08984375" style="1" customWidth="1"/>
    <col min="9" max="9" width="8.90625" style="2"/>
    <col min="10" max="10" width="48.90625" style="2" customWidth="1"/>
    <col min="11" max="16384" width="8.90625" style="2"/>
  </cols>
  <sheetData>
    <row r="1" spans="1:6" s="1" customFormat="1" ht="12.5" customHeight="1">
      <c r="A1" s="54" t="s">
        <v>0</v>
      </c>
      <c r="B1" s="55"/>
      <c r="C1" s="55"/>
      <c r="D1" s="55"/>
      <c r="E1" s="55"/>
      <c r="F1" s="56"/>
    </row>
    <row r="2" spans="1:6" s="1" customFormat="1" ht="12.5" customHeight="1">
      <c r="A2" s="57"/>
      <c r="B2" s="58"/>
      <c r="C2" s="58"/>
      <c r="D2" s="58"/>
      <c r="E2" s="58"/>
      <c r="F2" s="59"/>
    </row>
    <row r="3" spans="1:6" s="1" customFormat="1" ht="12.5" customHeight="1">
      <c r="A3" s="57"/>
      <c r="B3" s="58"/>
      <c r="C3" s="58"/>
      <c r="D3" s="58"/>
      <c r="E3" s="58"/>
      <c r="F3" s="59"/>
    </row>
    <row r="4" spans="1:6" s="1" customFormat="1" ht="12.5" customHeight="1">
      <c r="A4" s="57"/>
      <c r="B4" s="58"/>
      <c r="C4" s="58"/>
      <c r="D4" s="58"/>
      <c r="E4" s="58"/>
      <c r="F4" s="59"/>
    </row>
    <row r="5" spans="1:6" s="1" customFormat="1" ht="12.5" customHeight="1">
      <c r="A5" s="57"/>
      <c r="B5" s="58"/>
      <c r="C5" s="58"/>
      <c r="D5" s="58"/>
      <c r="E5" s="58"/>
      <c r="F5" s="59"/>
    </row>
    <row r="6" spans="1:6" s="4" customFormat="1" ht="12.5" customHeight="1">
      <c r="A6" s="60"/>
      <c r="B6" s="61"/>
      <c r="C6" s="61"/>
      <c r="D6" s="61"/>
      <c r="E6" s="61"/>
      <c r="F6" s="62"/>
    </row>
    <row r="7" spans="1:6" s="5" customFormat="1" ht="15" customHeight="1">
      <c r="A7" s="47" t="s">
        <v>9</v>
      </c>
      <c r="B7" s="48"/>
      <c r="C7" s="48"/>
      <c r="D7" s="48"/>
      <c r="E7" s="48"/>
      <c r="F7" s="49"/>
    </row>
    <row r="8" spans="1:6" s="5" customFormat="1" ht="15" customHeight="1">
      <c r="A8" s="63" t="s">
        <v>94</v>
      </c>
      <c r="B8" s="64"/>
      <c r="C8" s="64"/>
      <c r="D8" s="64"/>
      <c r="E8" s="64"/>
      <c r="F8" s="65"/>
    </row>
    <row r="9" spans="1:6" s="5" customFormat="1" ht="15" customHeight="1">
      <c r="A9" s="8" t="s">
        <v>1</v>
      </c>
      <c r="B9" s="9" t="s">
        <v>2</v>
      </c>
      <c r="C9" s="10" t="s">
        <v>3</v>
      </c>
      <c r="D9" s="18" t="s">
        <v>4</v>
      </c>
      <c r="E9" s="7" t="s">
        <v>5</v>
      </c>
      <c r="F9" s="15" t="s">
        <v>6</v>
      </c>
    </row>
    <row r="10" spans="1:6" s="5" customFormat="1" ht="15" customHeight="1">
      <c r="A10" s="24" t="s">
        <v>38</v>
      </c>
      <c r="B10" s="66" t="s">
        <v>99</v>
      </c>
      <c r="C10" s="67"/>
      <c r="D10" s="67"/>
      <c r="E10" s="67"/>
      <c r="F10" s="68"/>
    </row>
    <row r="11" spans="1:6" s="5" customFormat="1" ht="15" customHeight="1">
      <c r="A11" s="42"/>
      <c r="B11" s="45" t="s">
        <v>13</v>
      </c>
      <c r="C11" s="43"/>
      <c r="D11" s="43"/>
      <c r="E11" s="43"/>
      <c r="F11" s="44"/>
    </row>
    <row r="12" spans="1:6" s="5" customFormat="1" ht="26.5" customHeight="1">
      <c r="A12" s="11">
        <v>1</v>
      </c>
      <c r="B12" s="25" t="s">
        <v>14</v>
      </c>
      <c r="C12" s="33" t="s">
        <v>70</v>
      </c>
      <c r="D12" s="33">
        <v>4</v>
      </c>
      <c r="E12" s="26"/>
      <c r="F12" s="35">
        <f>D12*E12</f>
        <v>0</v>
      </c>
    </row>
    <row r="13" spans="1:6" s="5" customFormat="1" ht="15" customHeight="1">
      <c r="A13" s="11">
        <v>2</v>
      </c>
      <c r="B13" s="25" t="s">
        <v>15</v>
      </c>
      <c r="C13" s="33" t="s">
        <v>71</v>
      </c>
      <c r="D13" s="33">
        <f>0.5*0.5*2*2*2</f>
        <v>2</v>
      </c>
      <c r="E13" s="27"/>
      <c r="F13" s="35">
        <f t="shared" ref="F13:F15" si="0">D13*E13</f>
        <v>0</v>
      </c>
    </row>
    <row r="14" spans="1:6" s="5" customFormat="1" ht="15" customHeight="1">
      <c r="A14" s="11">
        <v>3</v>
      </c>
      <c r="B14" s="25" t="s">
        <v>16</v>
      </c>
      <c r="C14" s="33" t="s">
        <v>71</v>
      </c>
      <c r="D14" s="33">
        <f>0.5*0.5*0.1*2*2</f>
        <v>0.1</v>
      </c>
      <c r="E14" s="28"/>
      <c r="F14" s="35">
        <f t="shared" si="0"/>
        <v>0</v>
      </c>
    </row>
    <row r="15" spans="1:6" s="5" customFormat="1" ht="15" customHeight="1">
      <c r="A15" s="11">
        <v>4</v>
      </c>
      <c r="B15" s="25" t="s">
        <v>17</v>
      </c>
      <c r="C15" s="33" t="s">
        <v>71</v>
      </c>
      <c r="D15" s="33">
        <f>8*2</f>
        <v>16</v>
      </c>
      <c r="E15" s="28"/>
      <c r="F15" s="35">
        <f t="shared" si="0"/>
        <v>0</v>
      </c>
    </row>
    <row r="16" spans="1:6" s="5" customFormat="1" ht="15" customHeight="1">
      <c r="A16" s="11"/>
      <c r="B16" s="72" t="s">
        <v>18</v>
      </c>
      <c r="C16" s="73"/>
      <c r="D16" s="73"/>
      <c r="E16" s="73"/>
      <c r="F16" s="74"/>
    </row>
    <row r="17" spans="1:6" s="5" customFormat="1" ht="15" customHeight="1">
      <c r="A17" s="11">
        <v>5</v>
      </c>
      <c r="B17" s="25" t="s">
        <v>19</v>
      </c>
      <c r="C17" s="33" t="s">
        <v>70</v>
      </c>
      <c r="D17" s="33">
        <f>4*0.45*1*1</f>
        <v>1.8</v>
      </c>
      <c r="E17" s="28"/>
      <c r="F17" s="34">
        <f>D17*E17</f>
        <v>0</v>
      </c>
    </row>
    <row r="18" spans="1:6" s="5" customFormat="1" ht="15" customHeight="1">
      <c r="A18" s="11">
        <v>6</v>
      </c>
      <c r="B18" s="25" t="s">
        <v>20</v>
      </c>
      <c r="C18" s="33" t="s">
        <v>70</v>
      </c>
      <c r="D18" s="33">
        <f>6*0.4*0.2*2</f>
        <v>0.96000000000000019</v>
      </c>
      <c r="E18" s="29"/>
      <c r="F18" s="34">
        <f t="shared" ref="F18:F23" si="1">D18*E18</f>
        <v>0</v>
      </c>
    </row>
    <row r="19" spans="1:6" s="5" customFormat="1" ht="16" customHeight="1">
      <c r="A19" s="11">
        <v>7</v>
      </c>
      <c r="B19" s="25" t="s">
        <v>21</v>
      </c>
      <c r="C19" s="33" t="s">
        <v>71</v>
      </c>
      <c r="D19" s="33">
        <f>4*0.5*0.5*1.5</f>
        <v>1.5</v>
      </c>
      <c r="E19" s="30"/>
      <c r="F19" s="34">
        <f t="shared" si="1"/>
        <v>0</v>
      </c>
    </row>
    <row r="20" spans="1:6" s="6" customFormat="1" ht="15" customHeight="1">
      <c r="A20" s="11">
        <v>8</v>
      </c>
      <c r="B20" s="25" t="s">
        <v>22</v>
      </c>
      <c r="C20" s="33" t="s">
        <v>70</v>
      </c>
      <c r="D20" s="33">
        <f>6*0.2*0.2*2</f>
        <v>0.48000000000000009</v>
      </c>
      <c r="E20" s="30"/>
      <c r="F20" s="34">
        <f t="shared" si="1"/>
        <v>0</v>
      </c>
    </row>
    <row r="21" spans="1:6" s="5" customFormat="1" ht="16.5" customHeight="1">
      <c r="A21" s="11">
        <v>9</v>
      </c>
      <c r="B21" s="25" t="s">
        <v>23</v>
      </c>
      <c r="C21" s="33" t="s">
        <v>70</v>
      </c>
      <c r="D21" s="33">
        <f>4*0.5*0.5*10</f>
        <v>10</v>
      </c>
      <c r="E21" s="30"/>
      <c r="F21" s="34">
        <f t="shared" si="1"/>
        <v>0</v>
      </c>
    </row>
    <row r="22" spans="1:6" s="5" customFormat="1" ht="15" customHeight="1">
      <c r="A22" s="11">
        <v>10</v>
      </c>
      <c r="B22" s="25" t="s">
        <v>24</v>
      </c>
      <c r="C22" s="33" t="s">
        <v>70</v>
      </c>
      <c r="D22" s="33">
        <f>6*0.2*0.4*2</f>
        <v>0.96000000000000019</v>
      </c>
      <c r="E22" s="30"/>
      <c r="F22" s="34">
        <f t="shared" si="1"/>
        <v>0</v>
      </c>
    </row>
    <row r="23" spans="1:6" s="5" customFormat="1" ht="15.5">
      <c r="A23" s="11">
        <v>11</v>
      </c>
      <c r="B23" s="25" t="s">
        <v>25</v>
      </c>
      <c r="C23" s="33" t="s">
        <v>70</v>
      </c>
      <c r="D23" s="33">
        <f>2.4*2*0.2*2</f>
        <v>1.92</v>
      </c>
      <c r="E23" s="30"/>
      <c r="F23" s="34">
        <f t="shared" si="1"/>
        <v>0</v>
      </c>
    </row>
    <row r="24" spans="1:6" s="5" customFormat="1" ht="15.5">
      <c r="A24" s="11"/>
      <c r="B24" s="72" t="s">
        <v>7</v>
      </c>
      <c r="C24" s="73"/>
      <c r="D24" s="73"/>
      <c r="E24" s="73"/>
      <c r="F24" s="74"/>
    </row>
    <row r="25" spans="1:6" s="5" customFormat="1" ht="15" customHeight="1">
      <c r="A25" s="11">
        <v>12</v>
      </c>
      <c r="B25" s="69" t="s">
        <v>26</v>
      </c>
      <c r="C25" s="70"/>
      <c r="D25" s="70"/>
      <c r="E25" s="70"/>
      <c r="F25" s="71"/>
    </row>
    <row r="26" spans="1:6" s="5" customFormat="1" ht="15" customHeight="1">
      <c r="A26" s="11">
        <v>13</v>
      </c>
      <c r="B26" s="23" t="s">
        <v>27</v>
      </c>
      <c r="C26" s="33" t="s">
        <v>70</v>
      </c>
      <c r="D26" s="33">
        <f>2.4*2*2</f>
        <v>9.6</v>
      </c>
      <c r="E26" s="26"/>
      <c r="F26" s="34">
        <f>D26*E26</f>
        <v>0</v>
      </c>
    </row>
    <row r="27" spans="1:6" s="5" customFormat="1" ht="15" customHeight="1">
      <c r="A27" s="11">
        <v>14</v>
      </c>
      <c r="B27" s="23" t="s">
        <v>28</v>
      </c>
      <c r="C27" s="33" t="s">
        <v>70</v>
      </c>
      <c r="D27" s="33">
        <f>2.4*2*2</f>
        <v>9.6</v>
      </c>
      <c r="E27" s="30"/>
      <c r="F27" s="34">
        <f t="shared" ref="F27:F30" si="2">D27*E27</f>
        <v>0</v>
      </c>
    </row>
    <row r="28" spans="1:6" s="5" customFormat="1" ht="15" customHeight="1">
      <c r="A28" s="11">
        <v>15</v>
      </c>
      <c r="B28" s="23" t="s">
        <v>29</v>
      </c>
      <c r="C28" s="33" t="s">
        <v>70</v>
      </c>
      <c r="D28" s="33">
        <f>12.4*2</f>
        <v>24.8</v>
      </c>
      <c r="E28" s="30"/>
      <c r="F28" s="34">
        <f t="shared" si="2"/>
        <v>0</v>
      </c>
    </row>
    <row r="29" spans="1:6" s="5" customFormat="1" ht="15" customHeight="1">
      <c r="A29" s="11">
        <v>16</v>
      </c>
      <c r="B29" s="23" t="s">
        <v>30</v>
      </c>
      <c r="C29" s="33" t="s">
        <v>70</v>
      </c>
      <c r="D29" s="33">
        <v>80</v>
      </c>
      <c r="E29" s="30"/>
      <c r="F29" s="34">
        <f t="shared" si="2"/>
        <v>0</v>
      </c>
    </row>
    <row r="30" spans="1:6" s="5" customFormat="1" ht="15" customHeight="1">
      <c r="A30" s="11">
        <v>17</v>
      </c>
      <c r="B30" s="25" t="s">
        <v>31</v>
      </c>
      <c r="C30" s="33" t="s">
        <v>70</v>
      </c>
      <c r="D30" s="33">
        <v>124</v>
      </c>
      <c r="E30" s="30"/>
      <c r="F30" s="34">
        <f t="shared" si="2"/>
        <v>0</v>
      </c>
    </row>
    <row r="31" spans="1:6" s="5" customFormat="1" ht="16.5" customHeight="1">
      <c r="A31" s="11"/>
      <c r="B31" s="75" t="s">
        <v>32</v>
      </c>
      <c r="C31" s="76"/>
      <c r="D31" s="76"/>
      <c r="E31" s="76"/>
      <c r="F31" s="77"/>
    </row>
    <row r="32" spans="1:6" s="5" customFormat="1" ht="15" customHeight="1">
      <c r="A32" s="11">
        <v>18</v>
      </c>
      <c r="B32" s="23" t="s">
        <v>33</v>
      </c>
      <c r="C32" s="33" t="s">
        <v>8</v>
      </c>
      <c r="D32" s="33">
        <v>2</v>
      </c>
      <c r="E32" s="26"/>
      <c r="F32" s="34">
        <f>D32*E32</f>
        <v>0</v>
      </c>
    </row>
    <row r="33" spans="1:6" s="5" customFormat="1" ht="15.5">
      <c r="A33" s="11">
        <v>19</v>
      </c>
      <c r="B33" s="23" t="s">
        <v>34</v>
      </c>
      <c r="C33" s="33" t="s">
        <v>8</v>
      </c>
      <c r="D33" s="33">
        <v>4</v>
      </c>
      <c r="E33" s="37"/>
      <c r="F33" s="34">
        <f t="shared" ref="F33:F36" si="3">D33*E33</f>
        <v>0</v>
      </c>
    </row>
    <row r="34" spans="1:6" s="5" customFormat="1" ht="15" customHeight="1">
      <c r="A34" s="11">
        <v>20</v>
      </c>
      <c r="B34" s="23" t="s">
        <v>35</v>
      </c>
      <c r="C34" s="33" t="s">
        <v>8</v>
      </c>
      <c r="D34" s="33">
        <v>2</v>
      </c>
      <c r="E34" s="26"/>
      <c r="F34" s="34">
        <f t="shared" si="3"/>
        <v>0</v>
      </c>
    </row>
    <row r="35" spans="1:6" s="5" customFormat="1" ht="15.5">
      <c r="A35" s="11">
        <v>21</v>
      </c>
      <c r="B35" s="23" t="s">
        <v>36</v>
      </c>
      <c r="C35" s="33" t="s">
        <v>8</v>
      </c>
      <c r="D35" s="33">
        <v>2</v>
      </c>
      <c r="E35" s="30"/>
      <c r="F35" s="34">
        <f t="shared" si="3"/>
        <v>0</v>
      </c>
    </row>
    <row r="36" spans="1:6" s="5" customFormat="1" ht="15" customHeight="1">
      <c r="A36" s="11">
        <v>22</v>
      </c>
      <c r="B36" s="23" t="s">
        <v>37</v>
      </c>
      <c r="C36" s="33" t="s">
        <v>72</v>
      </c>
      <c r="D36" s="33">
        <v>2</v>
      </c>
      <c r="E36" s="26"/>
      <c r="F36" s="34">
        <f t="shared" si="3"/>
        <v>0</v>
      </c>
    </row>
    <row r="37" spans="1:6" s="5" customFormat="1" ht="15.5">
      <c r="A37" s="11"/>
      <c r="B37" s="78" t="s">
        <v>96</v>
      </c>
      <c r="C37" s="78"/>
      <c r="D37" s="78"/>
      <c r="E37" s="78"/>
      <c r="F37" s="36">
        <f>SUM(F12:F36)</f>
        <v>0</v>
      </c>
    </row>
    <row r="38" spans="1:6" s="5" customFormat="1" ht="15.5">
      <c r="A38" s="24" t="s">
        <v>40</v>
      </c>
      <c r="B38" s="79" t="s">
        <v>47</v>
      </c>
      <c r="C38" s="80"/>
      <c r="D38" s="80"/>
      <c r="E38" s="80"/>
      <c r="F38" s="81"/>
    </row>
    <row r="39" spans="1:6" s="5" customFormat="1" ht="15.5">
      <c r="A39" s="11">
        <v>1</v>
      </c>
      <c r="B39" s="51" t="s">
        <v>47</v>
      </c>
      <c r="C39" s="52"/>
      <c r="D39" s="52"/>
      <c r="E39" s="52"/>
      <c r="F39" s="53"/>
    </row>
    <row r="40" spans="1:6" s="5" customFormat="1" ht="28">
      <c r="A40" s="11">
        <v>2</v>
      </c>
      <c r="B40" s="25" t="s">
        <v>42</v>
      </c>
      <c r="C40" s="33" t="s">
        <v>73</v>
      </c>
      <c r="D40" s="33">
        <v>100</v>
      </c>
      <c r="E40" s="31"/>
      <c r="F40" s="34">
        <f>D40*E40</f>
        <v>0</v>
      </c>
    </row>
    <row r="41" spans="1:6" s="5" customFormat="1" ht="27.5" customHeight="1">
      <c r="A41" s="38">
        <v>3</v>
      </c>
      <c r="B41" s="25" t="s">
        <v>43</v>
      </c>
      <c r="C41" s="33" t="s">
        <v>74</v>
      </c>
      <c r="D41" s="33">
        <v>20</v>
      </c>
      <c r="E41" s="31"/>
      <c r="F41" s="34">
        <f t="shared" ref="F41:F44" si="4">D41*E41</f>
        <v>0</v>
      </c>
    </row>
    <row r="42" spans="1:6" s="5" customFormat="1" ht="15.5">
      <c r="A42" s="11">
        <v>4</v>
      </c>
      <c r="B42" s="25" t="s">
        <v>44</v>
      </c>
      <c r="C42" s="33" t="s">
        <v>74</v>
      </c>
      <c r="D42" s="33">
        <v>2</v>
      </c>
      <c r="E42" s="31"/>
      <c r="F42" s="34">
        <f t="shared" si="4"/>
        <v>0</v>
      </c>
    </row>
    <row r="43" spans="1:6" s="5" customFormat="1" ht="15.5">
      <c r="A43" s="11">
        <v>5</v>
      </c>
      <c r="B43" s="25" t="s">
        <v>45</v>
      </c>
      <c r="C43" s="33" t="s">
        <v>75</v>
      </c>
      <c r="D43" s="33">
        <v>1</v>
      </c>
      <c r="E43" s="31"/>
      <c r="F43" s="34">
        <f t="shared" si="4"/>
        <v>0</v>
      </c>
    </row>
    <row r="44" spans="1:6" s="5" customFormat="1" ht="15.5">
      <c r="A44" s="11">
        <v>6</v>
      </c>
      <c r="B44" s="25" t="s">
        <v>46</v>
      </c>
      <c r="C44" s="33" t="s">
        <v>72</v>
      </c>
      <c r="D44" s="33">
        <v>1</v>
      </c>
      <c r="E44" s="31"/>
      <c r="F44" s="34">
        <f t="shared" si="4"/>
        <v>0</v>
      </c>
    </row>
    <row r="45" spans="1:6" s="5" customFormat="1" ht="15.5">
      <c r="A45" s="11"/>
      <c r="B45" s="78" t="s">
        <v>95</v>
      </c>
      <c r="C45" s="78"/>
      <c r="D45" s="78"/>
      <c r="E45" s="78"/>
      <c r="F45" s="36">
        <f>SUM(F40:F44)</f>
        <v>0</v>
      </c>
    </row>
    <row r="46" spans="1:6" s="5" customFormat="1" ht="15.5">
      <c r="A46" s="24" t="s">
        <v>41</v>
      </c>
      <c r="B46" s="79" t="s">
        <v>39</v>
      </c>
      <c r="C46" s="80"/>
      <c r="D46" s="80"/>
      <c r="E46" s="80"/>
      <c r="F46" s="81"/>
    </row>
    <row r="47" spans="1:6" s="5" customFormat="1" ht="18.5">
      <c r="A47" s="11">
        <v>1</v>
      </c>
      <c r="B47" s="32" t="s">
        <v>48</v>
      </c>
      <c r="C47" s="33" t="s">
        <v>76</v>
      </c>
      <c r="D47" s="33">
        <f>2.68*2.22</f>
        <v>5.9496000000000011</v>
      </c>
      <c r="E47" s="31"/>
      <c r="F47" s="34">
        <f>D47*E47</f>
        <v>0</v>
      </c>
    </row>
    <row r="48" spans="1:6" s="5" customFormat="1" ht="18.5">
      <c r="A48" s="11">
        <v>2</v>
      </c>
      <c r="B48" s="32" t="s">
        <v>49</v>
      </c>
      <c r="C48" s="33" t="s">
        <v>77</v>
      </c>
      <c r="D48" s="33">
        <f>2.68*2.22*0.3</f>
        <v>1.7848800000000002</v>
      </c>
      <c r="E48" s="31"/>
      <c r="F48" s="34">
        <f t="shared" ref="F48:F68" si="5">D48*E48</f>
        <v>0</v>
      </c>
    </row>
    <row r="49" spans="1:6" s="5" customFormat="1" ht="28">
      <c r="A49" s="11">
        <v>3</v>
      </c>
      <c r="B49" s="32" t="s">
        <v>50</v>
      </c>
      <c r="C49" s="33" t="s">
        <v>77</v>
      </c>
      <c r="D49" s="33">
        <f>2.68*2.22*0.05</f>
        <v>0.29748000000000008</v>
      </c>
      <c r="E49" s="31"/>
      <c r="F49" s="34">
        <f t="shared" si="5"/>
        <v>0</v>
      </c>
    </row>
    <row r="50" spans="1:6" s="5" customFormat="1" ht="18.5">
      <c r="A50" s="11">
        <v>4</v>
      </c>
      <c r="B50" s="32" t="s">
        <v>51</v>
      </c>
      <c r="C50" s="33" t="s">
        <v>77</v>
      </c>
      <c r="D50" s="33">
        <f>2.68*2.22*0.25</f>
        <v>1.4874000000000003</v>
      </c>
      <c r="E50" s="31"/>
      <c r="F50" s="34">
        <f t="shared" si="5"/>
        <v>0</v>
      </c>
    </row>
    <row r="51" spans="1:6" s="5" customFormat="1" ht="18.5">
      <c r="A51" s="11">
        <v>5</v>
      </c>
      <c r="B51" s="32" t="s">
        <v>52</v>
      </c>
      <c r="C51" s="33" t="s">
        <v>77</v>
      </c>
      <c r="D51" s="33">
        <f>2.68*2.22*0.1</f>
        <v>0.59496000000000016</v>
      </c>
      <c r="E51" s="31"/>
      <c r="F51" s="34">
        <f t="shared" si="5"/>
        <v>0</v>
      </c>
    </row>
    <row r="52" spans="1:6" s="5" customFormat="1" ht="18.5">
      <c r="A52" s="11">
        <v>6</v>
      </c>
      <c r="B52" s="32" t="s">
        <v>53</v>
      </c>
      <c r="C52" s="33" t="s">
        <v>77</v>
      </c>
      <c r="D52" s="33">
        <f>(1.58*0.55*1)+(1.58*0.6*0.2)</f>
        <v>1.0586000000000002</v>
      </c>
      <c r="E52" s="31"/>
      <c r="F52" s="34">
        <f t="shared" si="5"/>
        <v>0</v>
      </c>
    </row>
    <row r="53" spans="1:6" s="5" customFormat="1" ht="18.5">
      <c r="A53" s="11">
        <v>7</v>
      </c>
      <c r="B53" s="32" t="s">
        <v>67</v>
      </c>
      <c r="C53" s="33" t="s">
        <v>77</v>
      </c>
      <c r="D53" s="33">
        <f>1.58*0.2*0.1</f>
        <v>3.160000000000001E-2</v>
      </c>
      <c r="E53" s="31"/>
      <c r="F53" s="34">
        <f t="shared" si="5"/>
        <v>0</v>
      </c>
    </row>
    <row r="54" spans="1:6" s="5" customFormat="1" ht="18.5">
      <c r="A54" s="11">
        <v>8</v>
      </c>
      <c r="B54" s="32" t="s">
        <v>54</v>
      </c>
      <c r="C54" s="33" t="s">
        <v>76</v>
      </c>
      <c r="D54" s="33">
        <v>7</v>
      </c>
      <c r="E54" s="31"/>
      <c r="F54" s="34">
        <f t="shared" si="5"/>
        <v>0</v>
      </c>
    </row>
    <row r="55" spans="1:6" s="5" customFormat="1" ht="18.5">
      <c r="A55" s="11">
        <v>9</v>
      </c>
      <c r="B55" s="32" t="s">
        <v>55</v>
      </c>
      <c r="C55" s="33" t="s">
        <v>76</v>
      </c>
      <c r="D55" s="33">
        <v>7</v>
      </c>
      <c r="E55" s="31"/>
      <c r="F55" s="34">
        <f t="shared" si="5"/>
        <v>0</v>
      </c>
    </row>
    <row r="56" spans="1:6" s="5" customFormat="1" ht="18.5">
      <c r="A56" s="11">
        <v>10</v>
      </c>
      <c r="B56" s="32" t="s">
        <v>56</v>
      </c>
      <c r="C56" s="33" t="s">
        <v>77</v>
      </c>
      <c r="D56" s="33">
        <v>0.3</v>
      </c>
      <c r="E56" s="31"/>
      <c r="F56" s="34">
        <f t="shared" si="5"/>
        <v>0</v>
      </c>
    </row>
    <row r="57" spans="1:6" s="5" customFormat="1" ht="15.5">
      <c r="A57" s="11">
        <v>11</v>
      </c>
      <c r="B57" s="32" t="s">
        <v>57</v>
      </c>
      <c r="C57" s="33" t="s">
        <v>74</v>
      </c>
      <c r="D57" s="33">
        <v>4</v>
      </c>
      <c r="E57" s="31"/>
      <c r="F57" s="34">
        <f t="shared" si="5"/>
        <v>0</v>
      </c>
    </row>
    <row r="58" spans="1:6" s="5" customFormat="1" ht="15.5">
      <c r="A58" s="11"/>
      <c r="B58" s="39" t="s">
        <v>58</v>
      </c>
      <c r="C58" s="33"/>
      <c r="D58" s="33"/>
      <c r="E58" s="40"/>
      <c r="F58" s="34">
        <f t="shared" si="5"/>
        <v>0</v>
      </c>
    </row>
    <row r="59" spans="1:6" s="5" customFormat="1" ht="15.5">
      <c r="A59" s="11">
        <v>13</v>
      </c>
      <c r="B59" s="32" t="s">
        <v>59</v>
      </c>
      <c r="C59" s="33" t="s">
        <v>74</v>
      </c>
      <c r="D59" s="33">
        <v>2</v>
      </c>
      <c r="E59" s="31"/>
      <c r="F59" s="34">
        <f t="shared" si="5"/>
        <v>0</v>
      </c>
    </row>
    <row r="60" spans="1:6" s="5" customFormat="1" ht="18.5">
      <c r="A60" s="11">
        <v>14</v>
      </c>
      <c r="B60" s="32" t="s">
        <v>68</v>
      </c>
      <c r="C60" s="33" t="s">
        <v>74</v>
      </c>
      <c r="D60" s="33">
        <v>2</v>
      </c>
      <c r="E60" s="31"/>
      <c r="F60" s="34">
        <f t="shared" si="5"/>
        <v>0</v>
      </c>
    </row>
    <row r="61" spans="1:6" s="5" customFormat="1" ht="15.5">
      <c r="A61" s="11">
        <v>15</v>
      </c>
      <c r="B61" s="32" t="s">
        <v>60</v>
      </c>
      <c r="C61" s="33" t="s">
        <v>74</v>
      </c>
      <c r="D61" s="33">
        <v>2</v>
      </c>
      <c r="E61" s="30"/>
      <c r="F61" s="34">
        <f t="shared" si="5"/>
        <v>0</v>
      </c>
    </row>
    <row r="62" spans="1:6" s="5" customFormat="1" ht="15.5">
      <c r="A62" s="11">
        <v>16</v>
      </c>
      <c r="B62" s="32" t="s">
        <v>61</v>
      </c>
      <c r="C62" s="33" t="s">
        <v>74</v>
      </c>
      <c r="D62" s="33">
        <v>1</v>
      </c>
      <c r="E62" s="30"/>
      <c r="F62" s="34">
        <f t="shared" si="5"/>
        <v>0</v>
      </c>
    </row>
    <row r="63" spans="1:6" s="5" customFormat="1" ht="15.5">
      <c r="A63" s="11">
        <v>17</v>
      </c>
      <c r="B63" s="32" t="s">
        <v>62</v>
      </c>
      <c r="C63" s="33" t="s">
        <v>74</v>
      </c>
      <c r="D63" s="33">
        <v>6</v>
      </c>
      <c r="E63" s="30"/>
      <c r="F63" s="34">
        <f t="shared" si="5"/>
        <v>0</v>
      </c>
    </row>
    <row r="64" spans="1:6" s="5" customFormat="1" ht="15.5">
      <c r="A64" s="11">
        <v>18</v>
      </c>
      <c r="B64" s="32" t="s">
        <v>63</v>
      </c>
      <c r="C64" s="33" t="s">
        <v>74</v>
      </c>
      <c r="D64" s="33">
        <v>6</v>
      </c>
      <c r="E64" s="30"/>
      <c r="F64" s="34">
        <f t="shared" si="5"/>
        <v>0</v>
      </c>
    </row>
    <row r="65" spans="1:6" s="5" customFormat="1" ht="15.5">
      <c r="A65" s="11">
        <v>19</v>
      </c>
      <c r="B65" s="32" t="s">
        <v>64</v>
      </c>
      <c r="C65" s="33" t="s">
        <v>74</v>
      </c>
      <c r="D65" s="33">
        <v>6</v>
      </c>
      <c r="E65" s="30"/>
      <c r="F65" s="34">
        <f t="shared" si="5"/>
        <v>0</v>
      </c>
    </row>
    <row r="66" spans="1:6" s="5" customFormat="1" ht="15.5">
      <c r="A66" s="11">
        <v>20</v>
      </c>
      <c r="B66" s="32" t="s">
        <v>65</v>
      </c>
      <c r="C66" s="33" t="s">
        <v>74</v>
      </c>
      <c r="D66" s="33">
        <v>6</v>
      </c>
      <c r="E66" s="30"/>
      <c r="F66" s="34">
        <f t="shared" si="5"/>
        <v>0</v>
      </c>
    </row>
    <row r="67" spans="1:6" s="5" customFormat="1" ht="31">
      <c r="A67" s="11">
        <v>21</v>
      </c>
      <c r="B67" s="32" t="s">
        <v>69</v>
      </c>
      <c r="C67" s="33" t="s">
        <v>75</v>
      </c>
      <c r="D67" s="33">
        <v>1</v>
      </c>
      <c r="E67" s="30"/>
      <c r="F67" s="34">
        <f t="shared" si="5"/>
        <v>0</v>
      </c>
    </row>
    <row r="68" spans="1:6" s="5" customFormat="1" ht="15" customHeight="1">
      <c r="A68" s="11">
        <v>22</v>
      </c>
      <c r="B68" s="32" t="s">
        <v>66</v>
      </c>
      <c r="C68" s="33" t="s">
        <v>78</v>
      </c>
      <c r="D68" s="33">
        <v>1</v>
      </c>
      <c r="E68" s="30"/>
      <c r="F68" s="34">
        <f t="shared" si="5"/>
        <v>0</v>
      </c>
    </row>
    <row r="69" spans="1:6" s="5" customFormat="1" ht="15" customHeight="1">
      <c r="A69" s="11"/>
      <c r="B69" s="78" t="s">
        <v>97</v>
      </c>
      <c r="C69" s="78"/>
      <c r="D69" s="78"/>
      <c r="E69" s="78"/>
      <c r="F69" s="36">
        <f>SUM(F47:F68)</f>
        <v>0</v>
      </c>
    </row>
    <row r="70" spans="1:6" s="5" customFormat="1" ht="15" customHeight="1">
      <c r="A70" s="24" t="s">
        <v>92</v>
      </c>
      <c r="B70" s="79" t="s">
        <v>100</v>
      </c>
      <c r="C70" s="80"/>
      <c r="D70" s="80"/>
      <c r="E70" s="80"/>
      <c r="F70" s="81"/>
    </row>
    <row r="71" spans="1:6" s="5" customFormat="1" ht="15" customHeight="1">
      <c r="A71" s="11">
        <v>1</v>
      </c>
      <c r="B71" s="32" t="s">
        <v>79</v>
      </c>
      <c r="C71" s="33" t="s">
        <v>80</v>
      </c>
      <c r="D71" s="33">
        <v>1</v>
      </c>
      <c r="E71" s="30"/>
      <c r="F71" s="34">
        <f>D71*E71</f>
        <v>0</v>
      </c>
    </row>
    <row r="72" spans="1:6" s="5" customFormat="1" ht="28">
      <c r="A72" s="11">
        <v>2</v>
      </c>
      <c r="B72" s="32" t="s">
        <v>81</v>
      </c>
      <c r="C72" s="33" t="s">
        <v>80</v>
      </c>
      <c r="D72" s="33">
        <v>6</v>
      </c>
      <c r="E72" s="30"/>
      <c r="F72" s="34">
        <f t="shared" ref="F72:F81" si="6">D72*E72</f>
        <v>0</v>
      </c>
    </row>
    <row r="73" spans="1:6" s="5" customFormat="1" ht="28">
      <c r="A73" s="11">
        <v>3</v>
      </c>
      <c r="B73" s="32" t="s">
        <v>82</v>
      </c>
      <c r="C73" s="33" t="s">
        <v>80</v>
      </c>
      <c r="D73" s="33">
        <v>1</v>
      </c>
      <c r="E73" s="30"/>
      <c r="F73" s="34">
        <f t="shared" si="6"/>
        <v>0</v>
      </c>
    </row>
    <row r="74" spans="1:6" s="5" customFormat="1" ht="15" customHeight="1">
      <c r="A74" s="11">
        <v>4</v>
      </c>
      <c r="B74" s="32" t="s">
        <v>83</v>
      </c>
      <c r="C74" s="33" t="s">
        <v>3</v>
      </c>
      <c r="D74" s="33">
        <v>1</v>
      </c>
      <c r="E74" s="30"/>
      <c r="F74" s="34">
        <f t="shared" si="6"/>
        <v>0</v>
      </c>
    </row>
    <row r="75" spans="1:6" s="5" customFormat="1" ht="15" customHeight="1">
      <c r="A75" s="11">
        <v>5</v>
      </c>
      <c r="B75" s="32" t="s">
        <v>84</v>
      </c>
      <c r="C75" s="33" t="s">
        <v>3</v>
      </c>
      <c r="D75" s="33">
        <v>1</v>
      </c>
      <c r="E75" s="30"/>
      <c r="F75" s="34">
        <f t="shared" si="6"/>
        <v>0</v>
      </c>
    </row>
    <row r="76" spans="1:6" s="5" customFormat="1" ht="15" customHeight="1">
      <c r="A76" s="11">
        <v>6</v>
      </c>
      <c r="B76" s="32" t="s">
        <v>85</v>
      </c>
      <c r="C76" s="33" t="s">
        <v>86</v>
      </c>
      <c r="D76" s="33">
        <v>25</v>
      </c>
      <c r="E76" s="30"/>
      <c r="F76" s="34">
        <f t="shared" si="6"/>
        <v>0</v>
      </c>
    </row>
    <row r="77" spans="1:6" s="5" customFormat="1" ht="70">
      <c r="A77" s="11">
        <v>7</v>
      </c>
      <c r="B77" s="32" t="s">
        <v>87</v>
      </c>
      <c r="C77" s="33" t="s">
        <v>88</v>
      </c>
      <c r="D77" s="33">
        <v>1</v>
      </c>
      <c r="E77" s="30"/>
      <c r="F77" s="34">
        <f t="shared" si="6"/>
        <v>0</v>
      </c>
    </row>
    <row r="78" spans="1:6" s="5" customFormat="1" ht="15" customHeight="1">
      <c r="A78" s="11">
        <v>8</v>
      </c>
      <c r="B78" s="32" t="s">
        <v>89</v>
      </c>
      <c r="C78" s="33" t="s">
        <v>80</v>
      </c>
      <c r="D78" s="33">
        <v>1</v>
      </c>
      <c r="E78" s="30"/>
      <c r="F78" s="34">
        <f t="shared" si="6"/>
        <v>0</v>
      </c>
    </row>
    <row r="79" spans="1:6" s="5" customFormat="1" ht="15" customHeight="1">
      <c r="A79" s="11">
        <v>9</v>
      </c>
      <c r="B79" s="32" t="s">
        <v>90</v>
      </c>
      <c r="C79" s="33" t="s">
        <v>80</v>
      </c>
      <c r="D79" s="33">
        <v>1</v>
      </c>
      <c r="E79" s="30"/>
      <c r="F79" s="34">
        <f t="shared" si="6"/>
        <v>0</v>
      </c>
    </row>
    <row r="80" spans="1:6" s="41" customFormat="1" ht="42">
      <c r="A80" s="11">
        <v>10</v>
      </c>
      <c r="B80" s="32" t="s">
        <v>93</v>
      </c>
      <c r="C80" s="33" t="s">
        <v>88</v>
      </c>
      <c r="D80" s="33">
        <v>1</v>
      </c>
      <c r="E80" s="37"/>
      <c r="F80" s="34">
        <f t="shared" si="6"/>
        <v>0</v>
      </c>
    </row>
    <row r="81" spans="1:8" s="5" customFormat="1" ht="15" customHeight="1">
      <c r="A81" s="11">
        <v>11</v>
      </c>
      <c r="B81" s="32" t="s">
        <v>91</v>
      </c>
      <c r="C81" s="33" t="s">
        <v>88</v>
      </c>
      <c r="D81" s="33">
        <v>1</v>
      </c>
      <c r="E81" s="30"/>
      <c r="F81" s="34">
        <f t="shared" si="6"/>
        <v>0</v>
      </c>
    </row>
    <row r="82" spans="1:8" s="5" customFormat="1" ht="15" customHeight="1">
      <c r="A82" s="11"/>
      <c r="B82" s="51" t="s">
        <v>98</v>
      </c>
      <c r="C82" s="52"/>
      <c r="D82" s="52"/>
      <c r="E82" s="53"/>
      <c r="F82" s="36">
        <f>SUM(F71:F81)</f>
        <v>0</v>
      </c>
    </row>
    <row r="83" spans="1:8" s="5" customFormat="1" ht="15" customHeight="1">
      <c r="A83" s="82"/>
      <c r="B83" s="84" t="s">
        <v>102</v>
      </c>
      <c r="C83" s="85"/>
      <c r="D83" s="85"/>
      <c r="E83" s="86"/>
      <c r="F83" s="83">
        <f>F82+F69+F45+F37</f>
        <v>0</v>
      </c>
    </row>
    <row r="84" spans="1:8" s="5" customFormat="1" ht="15.5">
      <c r="A84" s="22"/>
      <c r="B84" s="88" t="s">
        <v>101</v>
      </c>
      <c r="C84" s="89"/>
      <c r="D84" s="90"/>
      <c r="E84" s="87">
        <v>2</v>
      </c>
      <c r="F84" s="91">
        <f>E84*F83</f>
        <v>0</v>
      </c>
    </row>
    <row r="85" spans="1:8" s="5" customFormat="1" ht="15.5">
      <c r="A85" s="13"/>
      <c r="B85" s="14"/>
      <c r="C85" s="14"/>
      <c r="D85" s="19"/>
      <c r="E85" s="14"/>
      <c r="F85" s="16"/>
    </row>
    <row r="86" spans="1:8" ht="15" customHeight="1">
      <c r="A86" s="46" t="s">
        <v>10</v>
      </c>
      <c r="B86" s="46"/>
      <c r="C86" s="46"/>
      <c r="D86" s="46"/>
      <c r="E86" s="12"/>
      <c r="G86" s="2"/>
      <c r="H86" s="2"/>
    </row>
    <row r="87" spans="1:8" ht="15" customHeight="1">
      <c r="A87" s="50"/>
      <c r="B87" s="50"/>
      <c r="C87" s="50"/>
      <c r="D87" s="50"/>
      <c r="E87" s="12"/>
      <c r="G87" s="2"/>
      <c r="H87" s="2"/>
    </row>
    <row r="88" spans="1:8" ht="15" customHeight="1">
      <c r="A88" s="46" t="s">
        <v>11</v>
      </c>
      <c r="B88" s="46"/>
      <c r="C88" s="46"/>
      <c r="D88" s="46"/>
      <c r="E88" s="12"/>
      <c r="G88" s="2"/>
      <c r="H88" s="2"/>
    </row>
    <row r="89" spans="1:8" ht="15" customHeight="1">
      <c r="A89" s="50"/>
      <c r="B89" s="50"/>
      <c r="C89" s="12"/>
      <c r="D89" s="20"/>
      <c r="E89" s="12"/>
      <c r="G89" s="2"/>
      <c r="H89" s="2"/>
    </row>
    <row r="90" spans="1:8" ht="15" customHeight="1">
      <c r="A90" s="46" t="s">
        <v>12</v>
      </c>
      <c r="B90" s="46"/>
      <c r="C90" s="46"/>
      <c r="D90" s="46"/>
      <c r="E90" s="46"/>
      <c r="G90" s="2"/>
      <c r="H90" s="2"/>
    </row>
    <row r="91" spans="1:8" ht="15" customHeight="1">
      <c r="G91" s="2"/>
      <c r="H91" s="2"/>
    </row>
    <row r="92" spans="1:8" ht="12.5" customHeight="1">
      <c r="G92" s="2"/>
      <c r="H92" s="2"/>
    </row>
    <row r="93" spans="1:8" ht="15" customHeight="1">
      <c r="G93" s="2"/>
      <c r="H93" s="2"/>
    </row>
    <row r="94" spans="1:8" ht="15" customHeight="1">
      <c r="G94" s="2"/>
      <c r="H94" s="2"/>
    </row>
    <row r="95" spans="1:8" ht="15" customHeight="1">
      <c r="G95" s="2"/>
      <c r="H95" s="2"/>
    </row>
    <row r="96" spans="1:8" ht="12.5" customHeight="1">
      <c r="G96" s="2"/>
      <c r="H96" s="2"/>
    </row>
    <row r="97" spans="7:8" ht="15" customHeight="1">
      <c r="G97" s="2"/>
      <c r="H97" s="2"/>
    </row>
    <row r="98" spans="7:8" ht="15" customHeight="1">
      <c r="G98" s="2"/>
      <c r="H98" s="2"/>
    </row>
    <row r="99" spans="7:8" ht="15" customHeight="1">
      <c r="G99" s="2"/>
      <c r="H99" s="2"/>
    </row>
    <row r="100" spans="7:8" ht="15" customHeight="1">
      <c r="G100" s="2"/>
      <c r="H100" s="2"/>
    </row>
    <row r="101" spans="7:8" ht="12.5" customHeight="1">
      <c r="G101" s="2"/>
      <c r="H101" s="2"/>
    </row>
    <row r="104" spans="7:8" ht="15.65" customHeight="1"/>
    <row r="105" spans="7:8" ht="15.65" customHeight="1"/>
    <row r="106" spans="7:8" ht="15.65" customHeight="1"/>
    <row r="107" spans="7:8" ht="15.65" customHeight="1"/>
    <row r="108" spans="7:8" ht="15.65" customHeight="1"/>
  </sheetData>
  <mergeCells count="23">
    <mergeCell ref="A1:F6"/>
    <mergeCell ref="A8:F8"/>
    <mergeCell ref="A86:D86"/>
    <mergeCell ref="A87:D87"/>
    <mergeCell ref="B10:F10"/>
    <mergeCell ref="B25:F25"/>
    <mergeCell ref="B16:F16"/>
    <mergeCell ref="B24:F24"/>
    <mergeCell ref="B31:F31"/>
    <mergeCell ref="B37:E37"/>
    <mergeCell ref="B45:E45"/>
    <mergeCell ref="B69:E69"/>
    <mergeCell ref="B82:E82"/>
    <mergeCell ref="B38:F38"/>
    <mergeCell ref="B46:F46"/>
    <mergeCell ref="B70:F70"/>
    <mergeCell ref="A90:E90"/>
    <mergeCell ref="A7:F7"/>
    <mergeCell ref="A88:D88"/>
    <mergeCell ref="A89:B89"/>
    <mergeCell ref="B39:F39"/>
    <mergeCell ref="B84:D84"/>
    <mergeCell ref="B83:E83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45" fitToWidth="0" fitToHeight="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 Estimate</vt:lpstr>
      <vt:lpstr>'Cost Estimate'!Print_Area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Beder</dc:creator>
  <cp:lastModifiedBy>Eng Deeq</cp:lastModifiedBy>
  <cp:lastPrinted>2024-09-04T14:03:42Z</cp:lastPrinted>
  <dcterms:created xsi:type="dcterms:W3CDTF">2002-05-02T14:50:31Z</dcterms:created>
  <dcterms:modified xsi:type="dcterms:W3CDTF">2026-10-29T13:59:04Z</dcterms:modified>
</cp:coreProperties>
</file>